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rcdony-my.sharepoint.com/personal/tpratt_rcdony_org/Documents/Documents/Web/"/>
    </mc:Choice>
  </mc:AlternateContent>
  <xr:revisionPtr revIDLastSave="0" documentId="8_{4C64221D-512A-4D9B-AA11-C04CB155D16E}" xr6:coauthVersionLast="47" xr6:coauthVersionMax="47" xr10:uidLastSave="{00000000-0000-0000-0000-000000000000}"/>
  <bookViews>
    <workbookView xWindow="28680" yWindow="-225" windowWidth="29040" windowHeight="15720" xr2:uid="{00000000-000D-0000-FFFF-FFFF00000000}"/>
  </bookViews>
  <sheets>
    <sheet name="Estima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1" l="1"/>
  <c r="E8" i="1"/>
  <c r="E37" i="1"/>
  <c r="E38" i="1" l="1"/>
  <c r="E39" i="1"/>
  <c r="E40" i="1" s="1"/>
  <c r="C16" i="1" l="1"/>
  <c r="C14" i="1"/>
  <c r="C15" i="1"/>
  <c r="D45" i="1"/>
  <c r="D44" i="1"/>
  <c r="D43" i="1"/>
  <c r="D23" i="1"/>
  <c r="D22" i="1"/>
  <c r="D21" i="1"/>
  <c r="E21" i="1" l="1"/>
  <c r="E23" i="1"/>
  <c r="E28" i="1"/>
  <c r="E29" i="1" s="1"/>
  <c r="E30" i="1" s="1"/>
  <c r="E31" i="1" s="1"/>
  <c r="E32" i="1" s="1"/>
  <c r="D28" i="1" l="1"/>
  <c r="C29" i="1" s="1"/>
  <c r="C28" i="1"/>
  <c r="D29" i="1" l="1"/>
  <c r="D30" i="1" l="1"/>
  <c r="C30" i="1"/>
  <c r="D31" i="1" l="1"/>
  <c r="C32" i="1" s="1"/>
  <c r="C31" i="1"/>
  <c r="E35" i="1" s="1"/>
  <c r="E41" i="1" s="1"/>
  <c r="E14" i="1"/>
  <c r="E16" i="1"/>
  <c r="E45" i="1" l="1"/>
  <c r="E43" i="1"/>
  <c r="E44" i="1" s="1"/>
  <c r="E15" i="1"/>
  <c r="E22" i="1"/>
  <c r="E17" i="1" l="1"/>
  <c r="E19" i="1" s="1"/>
</calcChain>
</file>

<file path=xl/sharedStrings.xml><?xml version="1.0" encoding="utf-8"?>
<sst xmlns="http://schemas.openxmlformats.org/spreadsheetml/2006/main" count="36" uniqueCount="34">
  <si>
    <t>Guggenheim Usage Cost Estimator</t>
  </si>
  <si>
    <t>Dates requested</t>
  </si>
  <si>
    <t>Date</t>
  </si>
  <si>
    <t>Time</t>
  </si>
  <si>
    <t>Overnight Use</t>
  </si>
  <si>
    <t>Fill in yellow highlighted fields to estimate your cost to use the Guggenheim Center. Billing will be done based on actual number of users.</t>
  </si>
  <si>
    <t>Building</t>
  </si>
  <si>
    <t>Minimum daily charge</t>
  </si>
  <si>
    <t>Estimated users</t>
  </si>
  <si>
    <t>Estimated cost</t>
  </si>
  <si>
    <t>Dormitory</t>
  </si>
  <si>
    <t>Lodge</t>
  </si>
  <si>
    <t>Boathouse</t>
  </si>
  <si>
    <t>Subtotal</t>
  </si>
  <si>
    <t>Estimated cost to use facility</t>
  </si>
  <si>
    <t>- or -</t>
  </si>
  <si>
    <t>Single Day Use</t>
  </si>
  <si>
    <t>Minimum users</t>
  </si>
  <si>
    <t>Maximum users</t>
  </si>
  <si>
    <t>Cost for 4 hours</t>
  </si>
  <si>
    <t>or more people</t>
  </si>
  <si>
    <t>4 hour use fee</t>
  </si>
  <si>
    <t>Estimated total hours</t>
  </si>
  <si>
    <t>Additional 4 hour blocks needed</t>
  </si>
  <si>
    <t>Cost per additional 4 hour block</t>
  </si>
  <si>
    <t>Additional block subtotal</t>
  </si>
  <si>
    <t>Days requested (# of 24 hour periods)</t>
  </si>
  <si>
    <t>Ending date &amp; time</t>
  </si>
  <si>
    <t>Starting date &amp; time</t>
  </si>
  <si>
    <t>standard overnight use is from noon to noon</t>
  </si>
  <si>
    <t>single day use is based on 4 hour blocks of time</t>
  </si>
  <si>
    <t>Fill in the tan cells. Starting and ending dates will calculate whether Overnight or Single Day rates are appropriate. Enter the estimated users in Overnight or Single Day to estimate the cost to use the Guggenheim Center.</t>
  </si>
  <si>
    <t>For estimating purposes only. Invoices will be sent after use of the Guggenheim Center</t>
  </si>
  <si>
    <t>Fee per user per day (24 hour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</si>
</sst>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
    <numFmt numFmtId="167" formatCode="dddd\ m/d/yy"/>
  </numFmts>
  <fonts count="7"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1"/>
      <name val="Calibri"/>
      <family val="2"/>
      <scheme val="minor"/>
    </font>
    <font>
      <b/>
      <sz val="11"/>
      <color theme="0"/>
      <name val="Calibri"/>
      <family val="2"/>
      <scheme val="minor"/>
    </font>
    <font>
      <sz val="11"/>
      <name val="Calibri"/>
      <family val="2"/>
      <scheme val="minor"/>
    </font>
  </fonts>
  <fills count="4">
    <fill>
      <patternFill patternType="none"/>
    </fill>
    <fill>
      <patternFill patternType="gray125"/>
    </fill>
    <fill>
      <patternFill patternType="solid">
        <fgColor theme="1"/>
        <bgColor theme="1"/>
      </patternFill>
    </fill>
    <fill>
      <patternFill patternType="solid">
        <fgColor theme="7" tint="0.59999389629810485"/>
        <bgColor indexed="64"/>
      </patternFill>
    </fill>
  </fills>
  <borders count="15">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style="thick">
        <color theme="4" tint="0.39997558519241921"/>
      </left>
      <right/>
      <top/>
      <bottom/>
      <diagonal/>
    </border>
    <border>
      <left style="thick">
        <color theme="4" tint="0.39997558519241921"/>
      </left>
      <right/>
      <top style="thick">
        <color theme="4" tint="0.39997558519241921"/>
      </top>
      <bottom/>
      <diagonal/>
    </border>
    <border>
      <left/>
      <right/>
      <top style="thick">
        <color theme="4" tint="0.39997558519241921"/>
      </top>
      <bottom/>
      <diagonal/>
    </border>
    <border>
      <left/>
      <right style="thick">
        <color theme="4" tint="0.39997558519241921"/>
      </right>
      <top style="thick">
        <color theme="4" tint="0.39997558519241921"/>
      </top>
      <bottom/>
      <diagonal/>
    </border>
    <border>
      <left/>
      <right style="thick">
        <color theme="4" tint="0.39997558519241921"/>
      </right>
      <top/>
      <bottom/>
      <diagonal/>
    </border>
    <border>
      <left/>
      <right style="thick">
        <color theme="4" tint="0.39997558519241921"/>
      </right>
      <top/>
      <bottom style="thin">
        <color indexed="64"/>
      </bottom>
      <diagonal/>
    </border>
    <border>
      <left style="thick">
        <color theme="4" tint="0.39997558519241921"/>
      </left>
      <right/>
      <top/>
      <bottom style="thick">
        <color theme="4" tint="0.39997558519241921"/>
      </bottom>
      <diagonal/>
    </border>
    <border>
      <left/>
      <right/>
      <top/>
      <bottom style="thick">
        <color theme="4" tint="0.39997558519241921"/>
      </bottom>
      <diagonal/>
    </border>
    <border>
      <left/>
      <right style="thick">
        <color theme="4" tint="0.39997558519241921"/>
      </right>
      <top/>
      <bottom style="thick">
        <color theme="4" tint="0.39997558519241921"/>
      </bottom>
      <diagonal/>
    </border>
    <border>
      <left/>
      <right/>
      <top style="thin">
        <color theme="1"/>
      </top>
      <bottom/>
      <diagonal/>
    </border>
    <border>
      <left/>
      <right/>
      <top style="thick">
        <color theme="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2" applyNumberFormat="0" applyFill="0" applyAlignment="0" applyProtection="0"/>
    <xf numFmtId="0" fontId="3" fillId="0" borderId="3" applyNumberFormat="0" applyFill="0" applyAlignment="0" applyProtection="0"/>
  </cellStyleXfs>
  <cellXfs count="49">
    <xf numFmtId="0" fontId="0" fillId="0" borderId="0" xfId="0"/>
    <xf numFmtId="0" fontId="0" fillId="0" borderId="0" xfId="0" applyAlignment="1">
      <alignment wrapText="1"/>
    </xf>
    <xf numFmtId="0" fontId="0" fillId="0" borderId="1" xfId="0" applyBorder="1"/>
    <xf numFmtId="0" fontId="0" fillId="0" borderId="0" xfId="0" applyAlignment="1">
      <alignment horizontal="right"/>
    </xf>
    <xf numFmtId="0" fontId="0" fillId="0" borderId="1" xfId="0" applyBorder="1" applyAlignment="1">
      <alignment horizontal="right"/>
    </xf>
    <xf numFmtId="0" fontId="3" fillId="0" borderId="3" xfId="4"/>
    <xf numFmtId="0" fontId="2" fillId="0" borderId="2" xfId="3"/>
    <xf numFmtId="0" fontId="0" fillId="0" borderId="0" xfId="0" applyAlignment="1">
      <alignment horizontal="left" vertical="top" wrapText="1"/>
    </xf>
    <xf numFmtId="0" fontId="3" fillId="0" borderId="0" xfId="4" applyBorder="1"/>
    <xf numFmtId="0" fontId="0" fillId="0" borderId="4" xfId="0" applyBorder="1"/>
    <xf numFmtId="0" fontId="0" fillId="0" borderId="5" xfId="0" applyBorder="1"/>
    <xf numFmtId="0" fontId="0" fillId="0" borderId="4" xfId="0" applyBorder="1" applyAlignment="1">
      <alignment wrapText="1"/>
    </xf>
    <xf numFmtId="165" fontId="0" fillId="0" borderId="0" xfId="2" applyNumberFormat="1" applyFont="1" applyBorder="1"/>
    <xf numFmtId="165" fontId="0" fillId="0" borderId="8" xfId="2" applyNumberFormat="1" applyFont="1" applyBorder="1"/>
    <xf numFmtId="0" fontId="4" fillId="0" borderId="0" xfId="0" applyFont="1" applyAlignment="1">
      <alignment horizontal="right"/>
    </xf>
    <xf numFmtId="165" fontId="4" fillId="0" borderId="8" xfId="2" applyNumberFormat="1" applyFont="1" applyBorder="1"/>
    <xf numFmtId="0" fontId="0" fillId="0" borderId="8" xfId="0" applyBorder="1"/>
    <xf numFmtId="166" fontId="0" fillId="0" borderId="8" xfId="0" applyNumberFormat="1" applyBorder="1"/>
    <xf numFmtId="0" fontId="0" fillId="0" borderId="10" xfId="0" applyBorder="1"/>
    <xf numFmtId="0" fontId="0" fillId="0" borderId="11" xfId="0" applyBorder="1"/>
    <xf numFmtId="44" fontId="4" fillId="0" borderId="6" xfId="2" applyFont="1" applyBorder="1"/>
    <xf numFmtId="0" fontId="0" fillId="0" borderId="6" xfId="0" applyBorder="1"/>
    <xf numFmtId="0" fontId="0" fillId="0" borderId="7" xfId="0" applyBorder="1"/>
    <xf numFmtId="164" fontId="0" fillId="0" borderId="8" xfId="1" applyNumberFormat="1" applyFont="1" applyFill="1" applyBorder="1" applyProtection="1"/>
    <xf numFmtId="165" fontId="4" fillId="0" borderId="8" xfId="0" applyNumberFormat="1" applyFont="1" applyBorder="1"/>
    <xf numFmtId="0" fontId="0" fillId="0" borderId="11" xfId="0" applyBorder="1" applyAlignment="1">
      <alignment horizontal="right"/>
    </xf>
    <xf numFmtId="166" fontId="0" fillId="0" borderId="12" xfId="0" applyNumberFormat="1" applyBorder="1"/>
    <xf numFmtId="165" fontId="0" fillId="0" borderId="12" xfId="2" applyNumberFormat="1" applyFont="1" applyBorder="1"/>
    <xf numFmtId="0" fontId="5" fillId="2" borderId="13" xfId="0" applyFont="1" applyFill="1" applyBorder="1" applyAlignment="1">
      <alignment horizontal="right" wrapText="1"/>
    </xf>
    <xf numFmtId="43" fontId="0" fillId="0" borderId="0" xfId="1" applyFont="1"/>
    <xf numFmtId="43" fontId="0" fillId="0" borderId="8" xfId="1" applyFont="1" applyFill="1" applyBorder="1" applyProtection="1"/>
    <xf numFmtId="164" fontId="0" fillId="0" borderId="9" xfId="1" applyNumberFormat="1" applyFont="1" applyFill="1" applyBorder="1" applyProtection="1"/>
    <xf numFmtId="165" fontId="4" fillId="0" borderId="9" xfId="2" applyNumberFormat="1" applyFont="1" applyBorder="1"/>
    <xf numFmtId="165" fontId="0" fillId="0" borderId="9" xfId="2" applyNumberFormat="1" applyFont="1" applyFill="1" applyBorder="1" applyProtection="1"/>
    <xf numFmtId="167" fontId="0" fillId="3" borderId="0" xfId="1" applyNumberFormat="1" applyFont="1" applyFill="1" applyBorder="1" applyProtection="1">
      <protection locked="0"/>
    </xf>
    <xf numFmtId="18" fontId="0" fillId="3" borderId="0" xfId="1" applyNumberFormat="1" applyFont="1" applyFill="1" applyBorder="1" applyAlignment="1" applyProtection="1">
      <protection locked="0"/>
    </xf>
    <xf numFmtId="0" fontId="0" fillId="3" borderId="0" xfId="0" applyFill="1" applyProtection="1">
      <protection locked="0"/>
    </xf>
    <xf numFmtId="164" fontId="0" fillId="3" borderId="9" xfId="1" applyNumberFormat="1" applyFont="1" applyFill="1" applyBorder="1" applyProtection="1">
      <protection locked="0"/>
    </xf>
    <xf numFmtId="0" fontId="6" fillId="0" borderId="0" xfId="0" applyFont="1" applyAlignment="1">
      <alignment wrapText="1"/>
    </xf>
    <xf numFmtId="0" fontId="6" fillId="0" borderId="0" xfId="0" applyFont="1" applyAlignment="1">
      <alignment horizontal="right" wrapText="1"/>
    </xf>
    <xf numFmtId="165" fontId="6" fillId="0" borderId="8" xfId="2" applyNumberFormat="1" applyFont="1" applyBorder="1" applyAlignment="1">
      <alignment horizontal="right" wrapText="1"/>
    </xf>
    <xf numFmtId="0" fontId="6" fillId="0" borderId="6" xfId="0" applyFont="1" applyBorder="1" applyAlignment="1">
      <alignment horizontal="right"/>
    </xf>
    <xf numFmtId="0" fontId="6" fillId="0" borderId="7" xfId="0" applyFont="1" applyBorder="1" applyAlignment="1">
      <alignment horizontal="right"/>
    </xf>
    <xf numFmtId="0" fontId="6" fillId="0" borderId="3" xfId="4" applyFont="1" applyAlignment="1">
      <alignment horizontal="right"/>
    </xf>
    <xf numFmtId="0" fontId="0" fillId="0" borderId="0" xfId="0" quotePrefix="1" applyAlignment="1">
      <alignment horizontal="center"/>
    </xf>
    <xf numFmtId="0" fontId="0" fillId="0" borderId="0" xfId="0" applyAlignment="1">
      <alignment horizontal="left" vertical="top" wrapText="1"/>
    </xf>
    <xf numFmtId="0" fontId="0" fillId="0" borderId="8" xfId="0" applyBorder="1" applyAlignment="1">
      <alignment horizontal="left" vertical="top" wrapText="1"/>
    </xf>
    <xf numFmtId="0" fontId="0" fillId="0" borderId="14" xfId="0" applyBorder="1" applyAlignment="1">
      <alignment horizontal="left" vertical="top" wrapText="1"/>
    </xf>
    <xf numFmtId="0" fontId="0" fillId="0" borderId="0" xfId="0" applyAlignment="1">
      <alignment horizontal="center"/>
    </xf>
  </cellXfs>
  <cellStyles count="5">
    <cellStyle name="Comma" xfId="1" builtinId="3"/>
    <cellStyle name="Currency" xfId="2" builtinId="4"/>
    <cellStyle name="Heading 1" xfId="3" builtinId="16"/>
    <cellStyle name="Heading 2" xfId="4" builtinId="17"/>
    <cellStyle name="Normal" xfId="0" builtinId="0"/>
  </cellStyles>
  <dxfs count="12">
    <dxf>
      <fill>
        <patternFill patternType="solid">
          <bgColor theme="7" tint="0.59996337778862885"/>
        </patternFill>
      </fill>
    </dxf>
    <dxf>
      <fill>
        <patternFill patternType="solid">
          <bgColor theme="7" tint="0.59996337778862885"/>
        </patternFill>
      </fill>
    </dxf>
    <dxf>
      <fill>
        <patternFill>
          <bgColor theme="1"/>
        </patternFill>
      </fill>
    </dxf>
    <dxf>
      <fill>
        <patternFill patternType="none">
          <bgColor auto="1"/>
        </patternFill>
      </fill>
    </dxf>
    <dxf>
      <fill>
        <patternFill patternType="none">
          <bgColor auto="1"/>
        </patternFill>
      </fill>
    </dxf>
    <dxf>
      <fill>
        <patternFill>
          <bgColor theme="1"/>
        </patternFill>
      </fill>
    </dxf>
    <dxf>
      <font>
        <b val="0"/>
        <i val="0"/>
        <strike val="0"/>
        <condense val="0"/>
        <extend val="0"/>
        <outline val="0"/>
        <shadow val="0"/>
        <u val="none"/>
        <vertAlign val="baseline"/>
        <sz val="11"/>
        <color theme="1"/>
        <name val="Calibri"/>
        <family val="2"/>
        <scheme val="minor"/>
      </font>
      <numFmt numFmtId="165" formatCode="_(&quot;$&quot;* #,##0_);_(&quot;$&quot;* \(#,##0\);_(&quot;$&quot;* &quot;-&quot;??_);_(@_)"/>
    </dxf>
    <dxf>
      <font>
        <strike val="0"/>
        <outline val="0"/>
        <shadow val="0"/>
        <u val="none"/>
        <vertAlign val="baseline"/>
        <sz val="11"/>
        <color auto="1"/>
        <name val="Calibri"/>
        <family val="2"/>
        <scheme val="minor"/>
      </font>
      <alignment horizontal="right" vertical="bottom" textRotation="0" wrapText="0" indent="0" justifyLastLine="0" shrinkToFit="0" readingOrder="0"/>
    </dxf>
    <dxf>
      <numFmt numFmtId="165" formatCode="_(&quot;$&quot;* #,##0_);_(&quot;$&quot;* \(#,##0\);_(&quot;$&quot;* &quot;-&quot;??_);_(@_)"/>
    </dxf>
    <dxf>
      <numFmt numFmtId="0" formatCode="General"/>
      <fill>
        <patternFill patternType="solid">
          <fgColor indexed="64"/>
          <bgColor theme="7" tint="0.59999389629810485"/>
        </patternFill>
      </fill>
      <protection locked="0" hidden="0"/>
    </dxf>
    <dxf>
      <font>
        <b val="0"/>
        <i val="0"/>
        <strike val="0"/>
        <condense val="0"/>
        <extend val="0"/>
        <outline val="0"/>
        <shadow val="0"/>
        <u val="none"/>
        <vertAlign val="baseline"/>
        <sz val="11"/>
        <color theme="1"/>
        <name val="Calibri"/>
        <family val="2"/>
        <scheme val="minor"/>
      </font>
      <numFmt numFmtId="165" formatCode="_(&quot;$&quot;* #,##0_);_(&quot;$&quot;* \(#,##0\);_(&quot;$&quot;* &quot;-&quot;??_);_(@_)"/>
    </dxf>
    <dxf>
      <font>
        <strike val="0"/>
        <outline val="0"/>
        <shadow val="0"/>
        <u val="none"/>
        <vertAlign val="baseline"/>
        <sz val="11"/>
        <color auto="1"/>
        <name val="Calibri"/>
        <family val="2"/>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13:E16" totalsRowShown="0" headerRowDxfId="11">
  <autoFilter ref="B13:E16" xr:uid="{00000000-0009-0000-0100-000001000000}">
    <filterColumn colId="0" hiddenButton="1"/>
    <filterColumn colId="1" hiddenButton="1"/>
    <filterColumn colId="2" hiddenButton="1"/>
    <filterColumn colId="3" hiddenButton="1"/>
  </autoFilter>
  <tableColumns count="4">
    <tableColumn id="1" xr3:uid="{00000000-0010-0000-0000-000001000000}" name="Building"/>
    <tableColumn id="3" xr3:uid="{00000000-0010-0000-0000-000003000000}" name="Minimum daily charge" dataDxfId="10" dataCellStyle="Currency"/>
    <tableColumn id="4" xr3:uid="{00000000-0010-0000-0000-000004000000}" name="Estimated users" dataDxfId="9"/>
    <tableColumn id="5" xr3:uid="{00000000-0010-0000-0000-000005000000}" name="Estimated cost" dataDxfId="8" dataCellStyle="Currency">
      <calculatedColumnFormula>IF(Table1[[#This Row],[Estimated users]]&gt;0,IF((Table1[[#This Row],[Estimated users]]*$B$11)&gt;Table1[[#This Row],[Minimum daily charge]],Table1[[#This Row],[Estimated users]]*$B$11,Table1[[#This Row],[Minimum daily charge]]),0)</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C26:E32" totalsRowShown="0" headerRowDxfId="7">
  <autoFilter ref="C26:E32" xr:uid="{00000000-0009-0000-0100-000002000000}">
    <filterColumn colId="0" hiddenButton="1"/>
    <filterColumn colId="1" hiddenButton="1"/>
    <filterColumn colId="2" hiddenButton="1"/>
  </autoFilter>
  <tableColumns count="3">
    <tableColumn id="1" xr3:uid="{00000000-0010-0000-0100-000001000000}" name="Minimum users"/>
    <tableColumn id="2" xr3:uid="{00000000-0010-0000-0100-000002000000}" name="Maximum users"/>
    <tableColumn id="3" xr3:uid="{00000000-0010-0000-0100-000003000000}" name="Cost for 4 hours" dataDxfId="6" dataCellStyle="Currency"/>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7"/>
  <sheetViews>
    <sheetView showGridLines="0" showRowColHeaders="0" tabSelected="1" zoomScaleNormal="100" workbookViewId="0">
      <selection activeCell="D6" sqref="D6"/>
    </sheetView>
  </sheetViews>
  <sheetFormatPr defaultRowHeight="15" x14ac:dyDescent="0.25"/>
  <cols>
    <col min="2" max="2" width="10.42578125" customWidth="1"/>
    <col min="3" max="5" width="19.7109375" customWidth="1"/>
    <col min="6" max="6" width="9"/>
    <col min="7" max="7" width="15" bestFit="1" customWidth="1"/>
    <col min="8" max="12" width="9"/>
  </cols>
  <sheetData>
    <row r="1" spans="1:7" ht="20.25" thickBot="1" x14ac:dyDescent="0.35">
      <c r="A1" s="6" t="s">
        <v>0</v>
      </c>
      <c r="B1" s="6"/>
      <c r="C1" s="6"/>
      <c r="D1" s="6"/>
      <c r="E1" s="6"/>
    </row>
    <row r="2" spans="1:7" ht="45.4" customHeight="1" thickTop="1" x14ac:dyDescent="0.25">
      <c r="A2" s="47" t="s">
        <v>31</v>
      </c>
      <c r="B2" s="47"/>
      <c r="C2" s="47"/>
      <c r="D2" s="47"/>
      <c r="E2" s="47"/>
    </row>
    <row r="3" spans="1:7" x14ac:dyDescent="0.25">
      <c r="A3" s="7"/>
      <c r="B3" s="7"/>
      <c r="C3" s="7"/>
      <c r="D3" s="7"/>
      <c r="E3" s="7"/>
    </row>
    <row r="4" spans="1:7" ht="18" thickBot="1" x14ac:dyDescent="0.35">
      <c r="A4" s="5" t="s">
        <v>1</v>
      </c>
      <c r="B4" s="5"/>
      <c r="C4" s="5"/>
      <c r="D4" s="5"/>
      <c r="E4" s="43"/>
    </row>
    <row r="5" spans="1:7" ht="15.75" thickTop="1" x14ac:dyDescent="0.25">
      <c r="D5" s="28" t="s">
        <v>2</v>
      </c>
      <c r="E5" s="28" t="s">
        <v>3</v>
      </c>
    </row>
    <row r="6" spans="1:7" x14ac:dyDescent="0.25">
      <c r="C6" s="3" t="s">
        <v>28</v>
      </c>
      <c r="D6" s="34"/>
      <c r="E6" s="35">
        <v>0.5</v>
      </c>
    </row>
    <row r="7" spans="1:7" x14ac:dyDescent="0.25">
      <c r="C7" s="3" t="s">
        <v>27</v>
      </c>
      <c r="D7" s="34"/>
      <c r="E7" s="35">
        <v>0.5</v>
      </c>
    </row>
    <row r="8" spans="1:7" x14ac:dyDescent="0.25">
      <c r="D8" s="14"/>
      <c r="E8" s="3" t="str">
        <f>INT((D7+E7)-(D6+E6)) &amp;" day(s) and "&amp;ROUND((((D7+E7)-(D6+E6))-INT((D7+E7)-(D6+E6)))*24,2)&amp;" hours requested"</f>
        <v>0 day(s) and 0 hours requested</v>
      </c>
    </row>
    <row r="9" spans="1:7" x14ac:dyDescent="0.25">
      <c r="D9" s="14"/>
      <c r="E9" s="3"/>
    </row>
    <row r="10" spans="1:7" ht="18" thickBot="1" x14ac:dyDescent="0.35">
      <c r="A10" s="8" t="s">
        <v>4</v>
      </c>
      <c r="B10" s="8"/>
      <c r="C10" s="8"/>
      <c r="D10" s="8"/>
      <c r="E10" s="43" t="s">
        <v>29</v>
      </c>
    </row>
    <row r="11" spans="1:7" ht="15.75" thickTop="1" x14ac:dyDescent="0.25">
      <c r="A11" s="10"/>
      <c r="B11" s="20">
        <v>18</v>
      </c>
      <c r="C11" s="21" t="s">
        <v>33</v>
      </c>
      <c r="D11" s="21"/>
      <c r="E11" s="22"/>
    </row>
    <row r="12" spans="1:7" ht="33.75" customHeight="1" x14ac:dyDescent="0.25">
      <c r="A12" s="9"/>
      <c r="B12" s="45" t="s">
        <v>5</v>
      </c>
      <c r="C12" s="45"/>
      <c r="D12" s="45"/>
      <c r="E12" s="46"/>
    </row>
    <row r="13" spans="1:7" s="1" customFormat="1" ht="30" x14ac:dyDescent="0.25">
      <c r="A13" s="11"/>
      <c r="B13" s="38" t="s">
        <v>6</v>
      </c>
      <c r="C13" s="39" t="s">
        <v>7</v>
      </c>
      <c r="D13" s="39" t="s">
        <v>8</v>
      </c>
      <c r="E13" s="40" t="s">
        <v>9</v>
      </c>
      <c r="G13"/>
    </row>
    <row r="14" spans="1:7" x14ac:dyDescent="0.25">
      <c r="A14" s="9"/>
      <c r="B14" t="s">
        <v>10</v>
      </c>
      <c r="C14" s="12">
        <f>B11*20</f>
        <v>360</v>
      </c>
      <c r="D14" s="36"/>
      <c r="E14" s="13">
        <f>IF(Table1[[#This Row],[Estimated users]]&gt;0,IF((Table1[[#This Row],[Estimated users]]*$B$11)&gt;Table1[[#This Row],[Minimum daily charge]],Table1[[#This Row],[Estimated users]]*$B$11,Table1[[#This Row],[Minimum daily charge]]),0)</f>
        <v>0</v>
      </c>
    </row>
    <row r="15" spans="1:7" x14ac:dyDescent="0.25">
      <c r="A15" s="9"/>
      <c r="B15" t="s">
        <v>11</v>
      </c>
      <c r="C15" s="12">
        <f>B11*8</f>
        <v>144</v>
      </c>
      <c r="D15" s="36"/>
      <c r="E15" s="13">
        <f>IF(Table1[[#This Row],[Estimated users]]&gt;0,IF((Table1[[#This Row],[Estimated users]]*$B$11)&gt;Table1[[#This Row],[Minimum daily charge]],Table1[[#This Row],[Estimated users]]*$B$11,Table1[[#This Row],[Minimum daily charge]]),0)</f>
        <v>0</v>
      </c>
    </row>
    <row r="16" spans="1:7" x14ac:dyDescent="0.25">
      <c r="A16" s="9"/>
      <c r="B16" t="s">
        <v>12</v>
      </c>
      <c r="C16" s="12">
        <f>B11*2</f>
        <v>36</v>
      </c>
      <c r="D16" s="36"/>
      <c r="E16" s="13">
        <f>IF(Table1[[#This Row],[Estimated users]]&gt;0,IF((Table1[[#This Row],[Estimated users]]*$B$11)&gt;Table1[[#This Row],[Minimum daily charge]],Table1[[#This Row],[Estimated users]]*$B$11,Table1[[#This Row],[Minimum daily charge]]),0)</f>
        <v>0</v>
      </c>
    </row>
    <row r="17" spans="1:5" x14ac:dyDescent="0.25">
      <c r="A17" s="9"/>
      <c r="D17" s="3" t="s">
        <v>13</v>
      </c>
      <c r="E17" s="13" t="str">
        <f>IF(D7&gt;D6,SUM(E14:E16),"")</f>
        <v/>
      </c>
    </row>
    <row r="18" spans="1:5" x14ac:dyDescent="0.25">
      <c r="A18" s="9"/>
      <c r="D18" s="3" t="s">
        <v>26</v>
      </c>
      <c r="E18" s="31">
        <f>ROUNDUP((D7+E7)-(D6+E6),0)</f>
        <v>0</v>
      </c>
    </row>
    <row r="19" spans="1:5" x14ac:dyDescent="0.25">
      <c r="A19" s="9"/>
      <c r="D19" s="14" t="s">
        <v>14</v>
      </c>
      <c r="E19" s="15" t="str">
        <f>IF($D$7&gt;$D$6,E17*E18,"")</f>
        <v/>
      </c>
    </row>
    <row r="20" spans="1:5" x14ac:dyDescent="0.25">
      <c r="A20" s="9"/>
      <c r="E20" s="16"/>
    </row>
    <row r="21" spans="1:5" x14ac:dyDescent="0.25">
      <c r="A21" s="9"/>
      <c r="D21" s="3" t="str">
        <f>IF(ISBLANK($D$6),"Dates needed.","Minimum charge for cancellation on or after " &amp;TEXT($D$6-28,"mm/dd/yyyy"))</f>
        <v>Dates needed.</v>
      </c>
      <c r="E21" s="17" t="str">
        <f>IF($D$7&gt;$D$6,IF(D14&gt;0,C14*E18,0)+IF(D15&gt;0,C15*E18,0)+IF(D16&gt;0,C16*E18,0),"")</f>
        <v/>
      </c>
    </row>
    <row r="22" spans="1:5" x14ac:dyDescent="0.25">
      <c r="A22" s="9"/>
      <c r="D22" s="3" t="str">
        <f>IF(ISBLANK($D$6),"","Minimum charge for cancellation on or after " &amp;TEXT($D$6-56,"mm/dd/yyyy"))</f>
        <v/>
      </c>
      <c r="E22" s="17" t="str">
        <f>IF($D$7&gt;$D$6,E21/2,"")</f>
        <v/>
      </c>
    </row>
    <row r="23" spans="1:5" ht="15.75" thickBot="1" x14ac:dyDescent="0.3">
      <c r="A23" s="18"/>
      <c r="B23" s="19"/>
      <c r="C23" s="19"/>
      <c r="D23" s="25" t="str">
        <f>IF(ISBLANK($D$6),"","Minimum charge for cancellation before " &amp;TEXT($D$6-56,"mm/dd/yyyy"))</f>
        <v/>
      </c>
      <c r="E23" s="26" t="str">
        <f>IF($D$7&gt;$D$6,0,"")</f>
        <v/>
      </c>
    </row>
    <row r="24" spans="1:5" ht="15.75" thickTop="1" x14ac:dyDescent="0.25">
      <c r="A24" s="44" t="s">
        <v>15</v>
      </c>
      <c r="B24" s="44"/>
      <c r="C24" s="44"/>
      <c r="D24" s="44"/>
      <c r="E24" s="44"/>
    </row>
    <row r="25" spans="1:5" ht="18" thickBot="1" x14ac:dyDescent="0.35">
      <c r="A25" s="8" t="s">
        <v>16</v>
      </c>
      <c r="B25" s="8"/>
      <c r="C25" s="8"/>
      <c r="D25" s="8"/>
      <c r="E25" s="43" t="s">
        <v>30</v>
      </c>
    </row>
    <row r="26" spans="1:5" ht="15.75" thickTop="1" x14ac:dyDescent="0.25">
      <c r="A26" s="10"/>
      <c r="B26" s="21"/>
      <c r="C26" s="41" t="s">
        <v>17</v>
      </c>
      <c r="D26" s="41" t="s">
        <v>18</v>
      </c>
      <c r="E26" s="42" t="s">
        <v>19</v>
      </c>
    </row>
    <row r="27" spans="1:5" x14ac:dyDescent="0.25">
      <c r="A27" s="9"/>
      <c r="C27">
        <v>1</v>
      </c>
      <c r="D27">
        <v>20</v>
      </c>
      <c r="E27" s="13">
        <v>80</v>
      </c>
    </row>
    <row r="28" spans="1:5" x14ac:dyDescent="0.25">
      <c r="A28" s="9"/>
      <c r="C28">
        <f>D27+1</f>
        <v>21</v>
      </c>
      <c r="D28">
        <f>D27+20</f>
        <v>40</v>
      </c>
      <c r="E28" s="13">
        <f>E27+$E$27</f>
        <v>160</v>
      </c>
    </row>
    <row r="29" spans="1:5" x14ac:dyDescent="0.25">
      <c r="A29" s="9"/>
      <c r="C29">
        <f t="shared" ref="C29:C32" si="0">D28+1</f>
        <v>41</v>
      </c>
      <c r="D29">
        <f t="shared" ref="D29:D31" si="1">D28+20</f>
        <v>60</v>
      </c>
      <c r="E29" s="13">
        <f t="shared" ref="E29:E32" si="2">E28+$E$27</f>
        <v>240</v>
      </c>
    </row>
    <row r="30" spans="1:5" x14ac:dyDescent="0.25">
      <c r="A30" s="9"/>
      <c r="C30">
        <f t="shared" si="0"/>
        <v>61</v>
      </c>
      <c r="D30">
        <f t="shared" si="1"/>
        <v>80</v>
      </c>
      <c r="E30" s="13">
        <f t="shared" si="2"/>
        <v>320</v>
      </c>
    </row>
    <row r="31" spans="1:5" x14ac:dyDescent="0.25">
      <c r="A31" s="9"/>
      <c r="C31">
        <f t="shared" si="0"/>
        <v>81</v>
      </c>
      <c r="D31">
        <f t="shared" si="1"/>
        <v>100</v>
      </c>
      <c r="E31" s="13">
        <f t="shared" si="2"/>
        <v>400</v>
      </c>
    </row>
    <row r="32" spans="1:5" x14ac:dyDescent="0.25">
      <c r="A32" s="9"/>
      <c r="C32">
        <f t="shared" si="0"/>
        <v>101</v>
      </c>
      <c r="D32" t="s">
        <v>20</v>
      </c>
      <c r="E32" s="13">
        <f t="shared" si="2"/>
        <v>480</v>
      </c>
    </row>
    <row r="33" spans="1:7" x14ac:dyDescent="0.25">
      <c r="A33" s="9"/>
      <c r="E33" s="16"/>
    </row>
    <row r="34" spans="1:7" x14ac:dyDescent="0.25">
      <c r="A34" s="9"/>
      <c r="C34" s="2"/>
      <c r="D34" s="4" t="s">
        <v>8</v>
      </c>
      <c r="E34" s="37"/>
    </row>
    <row r="35" spans="1:7" x14ac:dyDescent="0.25">
      <c r="A35" s="9"/>
      <c r="D35" s="3" t="s">
        <v>21</v>
      </c>
      <c r="E35" s="15" t="str">
        <f>IF(E34&gt;0,VLOOKUP(E34,Table2[#All],3),"")</f>
        <v/>
      </c>
    </row>
    <row r="36" spans="1:7" x14ac:dyDescent="0.25">
      <c r="A36" s="9"/>
      <c r="D36" s="3"/>
      <c r="E36" s="16"/>
    </row>
    <row r="37" spans="1:7" x14ac:dyDescent="0.25">
      <c r="A37" s="9"/>
      <c r="D37" s="3" t="s">
        <v>22</v>
      </c>
      <c r="E37" s="30" t="str">
        <f>IF(AND(D7=D6,E7&gt;E6),HOUR(E7-E6)+MINUTE(E7-E6)/60,"")</f>
        <v/>
      </c>
      <c r="G37" s="29"/>
    </row>
    <row r="38" spans="1:7" x14ac:dyDescent="0.25">
      <c r="A38" s="9"/>
      <c r="D38" s="3" t="s">
        <v>23</v>
      </c>
      <c r="E38" s="23" t="str">
        <f>IF(ISNUMBER(E37),CEILING((E37-4)/4,1),"")</f>
        <v/>
      </c>
    </row>
    <row r="39" spans="1:7" x14ac:dyDescent="0.25">
      <c r="A39" s="9"/>
      <c r="D39" s="3" t="s">
        <v>24</v>
      </c>
      <c r="E39" s="33" t="str">
        <f>IF(ISNUMBER(E37),E27,"")</f>
        <v/>
      </c>
    </row>
    <row r="40" spans="1:7" x14ac:dyDescent="0.25">
      <c r="A40" s="9"/>
      <c r="C40" s="2"/>
      <c r="D40" s="4" t="s">
        <v>25</v>
      </c>
      <c r="E40" s="32" t="str">
        <f>IF(ISNUMBER(E37),CEILING((E37-4)/4,1)*E39,"")</f>
        <v/>
      </c>
    </row>
    <row r="41" spans="1:7" x14ac:dyDescent="0.25">
      <c r="A41" s="9"/>
      <c r="D41" s="14" t="s">
        <v>14</v>
      </c>
      <c r="E41" s="24" t="str">
        <f>IF(AND(ISNUMBER(E34),ISNUMBER(E37)),E35+E40,"")</f>
        <v/>
      </c>
    </row>
    <row r="42" spans="1:7" x14ac:dyDescent="0.25">
      <c r="A42" s="9"/>
      <c r="E42" s="16"/>
    </row>
    <row r="43" spans="1:7" x14ac:dyDescent="0.25">
      <c r="A43" s="9"/>
      <c r="D43" s="3" t="str">
        <f>IF(ISBLANK($D$6),"Dates needed.","Minimum charge for cancellation on or after " &amp;TEXT($D$6-28,"mm/dd/yyyy"))</f>
        <v>Dates needed.</v>
      </c>
      <c r="E43" s="13" t="str">
        <f>IF(ISNUMBER(E41),E27*(1+E38),"")</f>
        <v/>
      </c>
    </row>
    <row r="44" spans="1:7" x14ac:dyDescent="0.25">
      <c r="A44" s="9"/>
      <c r="D44" s="3" t="str">
        <f>IF(ISBLANK($D$6),"","Minimum charge for cancellation on or after " &amp;TEXT($D$6-56,"mm/dd/yyyy"))</f>
        <v/>
      </c>
      <c r="E44" s="13" t="str">
        <f>IF(ISNUMBER(E41),E43/2,"")</f>
        <v/>
      </c>
    </row>
    <row r="45" spans="1:7" ht="15.75" thickBot="1" x14ac:dyDescent="0.3">
      <c r="A45" s="18"/>
      <c r="B45" s="19"/>
      <c r="C45" s="19"/>
      <c r="D45" s="25" t="str">
        <f>IF(ISBLANK($D$6),"","Minimum charge for cancellation before " &amp;TEXT($D$6-56,"mm/dd/yyyy"))</f>
        <v/>
      </c>
      <c r="E45" s="27" t="str">
        <f>IF(ISNUMBER(E41),0,"")</f>
        <v/>
      </c>
    </row>
    <row r="46" spans="1:7" ht="15.75" thickTop="1" x14ac:dyDescent="0.25"/>
    <row r="47" spans="1:7" x14ac:dyDescent="0.25">
      <c r="A47" s="48" t="s">
        <v>32</v>
      </c>
      <c r="B47" s="48"/>
      <c r="C47" s="48"/>
      <c r="D47" s="48"/>
      <c r="E47" s="48"/>
    </row>
  </sheetData>
  <sheetProtection sheet="1" selectLockedCells="1"/>
  <mergeCells count="4">
    <mergeCell ref="A24:E24"/>
    <mergeCell ref="B12:E12"/>
    <mergeCell ref="A2:E2"/>
    <mergeCell ref="A47:E47"/>
  </mergeCells>
  <conditionalFormatting sqref="A10:E23">
    <cfRule type="expression" dxfId="5" priority="1">
      <formula>$D$6=$D$7</formula>
    </cfRule>
    <cfRule type="expression" dxfId="4" priority="6">
      <formula>$D$6&lt;$D$7</formula>
    </cfRule>
  </conditionalFormatting>
  <conditionalFormatting sqref="A25:E45">
    <cfRule type="expression" dxfId="3" priority="3">
      <formula>$D$6=$D$7</formula>
    </cfRule>
    <cfRule type="expression" dxfId="2" priority="4">
      <formula>$D$6&lt;$D$7</formula>
    </cfRule>
  </conditionalFormatting>
  <conditionalFormatting sqref="D14:D16">
    <cfRule type="expression" dxfId="1" priority="5">
      <formula>$D$6&lt;$D$7</formula>
    </cfRule>
  </conditionalFormatting>
  <conditionalFormatting sqref="E34">
    <cfRule type="expression" dxfId="0" priority="2">
      <formula>$D$6=$D$7</formula>
    </cfRule>
  </conditionalFormatting>
  <printOptions horizontalCentered="1" verticalCentered="1"/>
  <pageMargins left="0.7" right="0.7" top="0.75" bottom="0.75" header="0.3" footer="0.3"/>
  <pageSetup scale="89"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12ecfcc-22ea-44ea-91a2-0cc30abcf416">
      <UserInfo>
        <DisplayName>IT</DisplayName>
        <AccountId>43</AccountId>
        <AccountType/>
      </UserInfo>
      <UserInfo>
        <DisplayName>Deacon Jim Crowley</DisplayName>
        <AccountId>10</AccountId>
        <AccountType/>
      </UserInfo>
      <UserInfo>
        <DisplayName>Tina Pratt</DisplayName>
        <AccountId>18</AccountId>
        <AccountType/>
      </UserInfo>
    </SharedWithUsers>
    <lcf76f155ced4ddcb4097134ff3c332f xmlns="c7a0202c-df40-449f-b83f-1a06b2fcd259">
      <Terms xmlns="http://schemas.microsoft.com/office/infopath/2007/PartnerControls"/>
    </lcf76f155ced4ddcb4097134ff3c332f>
    <TaxCatchAll xmlns="e12ecfcc-22ea-44ea-91a2-0cc30abcf41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4A401D76C894A801DE68A7274580E" ma:contentTypeVersion="15" ma:contentTypeDescription="Create a new document." ma:contentTypeScope="" ma:versionID="5fc2bbc238e95c8fd4b6adffe74567d9">
  <xsd:schema xmlns:xsd="http://www.w3.org/2001/XMLSchema" xmlns:xs="http://www.w3.org/2001/XMLSchema" xmlns:p="http://schemas.microsoft.com/office/2006/metadata/properties" xmlns:ns2="c7a0202c-df40-449f-b83f-1a06b2fcd259" xmlns:ns3="e12ecfcc-22ea-44ea-91a2-0cc30abcf416" targetNamespace="http://schemas.microsoft.com/office/2006/metadata/properties" ma:root="true" ma:fieldsID="227b58813e88c929b5f956544d737c7b" ns2:_="" ns3:_="">
    <xsd:import namespace="c7a0202c-df40-449f-b83f-1a06b2fcd259"/>
    <xsd:import namespace="e12ecfcc-22ea-44ea-91a2-0cc30abcf41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SearchPropertie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a0202c-df40-449f-b83f-1a06b2fcd2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f113ec7-3b65-4bb7-b83c-92a4b996dcda"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12ecfcc-22ea-44ea-91a2-0cc30abcf41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7f4fcf0-d5fe-4585-801a-4e6d5d68fde4}" ma:internalName="TaxCatchAll" ma:showField="CatchAllData" ma:web="e12ecfcc-22ea-44ea-91a2-0cc30abcf41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19A933-4DA2-4B78-A675-9A0CCD954F74}">
  <ds:schemaRefs>
    <ds:schemaRef ds:uri="http://schemas.microsoft.com/office/2006/metadata/properties"/>
    <ds:schemaRef ds:uri="c7a0202c-df40-449f-b83f-1a06b2fcd259"/>
    <ds:schemaRef ds:uri="http://schemas.microsoft.com/office/2006/documentManagement/types"/>
    <ds:schemaRef ds:uri="http://www.w3.org/XML/1998/namespace"/>
    <ds:schemaRef ds:uri="http://purl.org/dc/terms/"/>
    <ds:schemaRef ds:uri="http://schemas.microsoft.com/office/infopath/2007/PartnerControls"/>
    <ds:schemaRef ds:uri="e12ecfcc-22ea-44ea-91a2-0cc30abcf416"/>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08AEBE52-DB6E-4E5B-96BA-74D78DCDB3FF}">
  <ds:schemaRefs>
    <ds:schemaRef ds:uri="http://schemas.microsoft.com/sharepoint/v3/contenttype/forms"/>
  </ds:schemaRefs>
</ds:datastoreItem>
</file>

<file path=customXml/itemProps3.xml><?xml version="1.0" encoding="utf-8"?>
<ds:datastoreItem xmlns:ds="http://schemas.openxmlformats.org/officeDocument/2006/customXml" ds:itemID="{DEA89108-E720-41A2-8253-1167DFE839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a0202c-df40-449f-b83f-1a06b2fcd259"/>
    <ds:schemaRef ds:uri="e12ecfcc-22ea-44ea-91a2-0cc30abcf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Estimator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 Crowley</dc:creator>
  <cp:keywords/>
  <dc:description/>
  <cp:lastModifiedBy>Tina Pratt</cp:lastModifiedBy>
  <cp:revision/>
  <cp:lastPrinted>2025-01-10T15:51:03Z</cp:lastPrinted>
  <dcterms:created xsi:type="dcterms:W3CDTF">2016-12-13T19:05:51Z</dcterms:created>
  <dcterms:modified xsi:type="dcterms:W3CDTF">2025-01-14T16:25:58Z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0x010100DB14A401D76C894A801DE68A7274580E</vt:lpwstr>
  </property>
  <property fmtid="{D5CDD505-2E9C-101B-9397-08002B2CF9AE}" pid="3" name="MediaServiceImageTags">
    <vt:lpwstr/>
  </property>
</Properties>
</file>